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7.0.12\Zdielane\PAPU\ZP_Luxova\Rok 2026\Podlimitné zákazky A2\05-A2-2026-Realizácia projektu detského ihriska-Ihrisko pre všetky detí\Final 22.04.2026\"/>
    </mc:Choice>
  </mc:AlternateContent>
  <bookViews>
    <workbookView xWindow="0" yWindow="0" windowWidth="28800" windowHeight="1183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G23" i="1" s="1"/>
  <c r="G24" i="1" s="1"/>
  <c r="G47" i="1"/>
  <c r="G43" i="1"/>
  <c r="G42" i="1"/>
  <c r="G41" i="1"/>
  <c r="G39" i="1"/>
  <c r="G38" i="1"/>
  <c r="G58" i="1"/>
  <c r="G59" i="1"/>
  <c r="G60" i="1"/>
  <c r="G61" i="1"/>
  <c r="G62" i="1"/>
  <c r="G63" i="1"/>
  <c r="G64" i="1"/>
  <c r="G65" i="1"/>
  <c r="G66" i="1"/>
  <c r="G29" i="1"/>
  <c r="G30" i="1"/>
  <c r="G55" i="1"/>
  <c r="M66" i="1"/>
  <c r="M65" i="1"/>
  <c r="M64" i="1"/>
  <c r="M63" i="1"/>
  <c r="M62" i="1"/>
  <c r="M61" i="1"/>
  <c r="M60" i="1"/>
  <c r="M59" i="1"/>
  <c r="M58" i="1"/>
  <c r="M23" i="1"/>
  <c r="G17" i="1"/>
  <c r="M20" i="1"/>
  <c r="M19" i="1"/>
  <c r="M18" i="1"/>
  <c r="M17" i="1"/>
  <c r="M16" i="1"/>
  <c r="M15" i="1"/>
  <c r="M14" i="1"/>
  <c r="M13" i="1"/>
  <c r="M12" i="1"/>
  <c r="M33" i="1"/>
  <c r="M32" i="1"/>
  <c r="M31" i="1"/>
  <c r="M30" i="1"/>
  <c r="M29" i="1"/>
  <c r="M28" i="1"/>
  <c r="M27" i="1"/>
  <c r="M26" i="1"/>
  <c r="G54" i="1"/>
  <c r="G51" i="1"/>
  <c r="G52" i="1" s="1"/>
  <c r="G48" i="1"/>
  <c r="G46" i="1"/>
  <c r="G45" i="1"/>
  <c r="G44" i="1"/>
  <c r="G40" i="1"/>
  <c r="G37" i="1"/>
  <c r="G36" i="1"/>
  <c r="G33" i="1"/>
  <c r="E32" i="1"/>
  <c r="G32" i="1" s="1"/>
  <c r="G31" i="1"/>
  <c r="G28" i="1"/>
  <c r="G27" i="1"/>
  <c r="G26" i="1"/>
  <c r="G20" i="1"/>
  <c r="G18" i="1"/>
  <c r="E14" i="1"/>
  <c r="G14" i="1" s="1"/>
  <c r="G13" i="1"/>
  <c r="E12" i="1"/>
  <c r="E15" i="1" s="1"/>
  <c r="E19" i="1" s="1"/>
  <c r="G19" i="1" s="1"/>
  <c r="G34" i="1" l="1"/>
  <c r="G49" i="1"/>
  <c r="G56" i="1"/>
  <c r="G67" i="1"/>
  <c r="G12" i="1"/>
  <c r="G15" i="1"/>
  <c r="E16" i="1"/>
  <c r="G16" i="1" s="1"/>
  <c r="G21" i="1" l="1"/>
  <c r="G69" i="1" s="1"/>
  <c r="G70" i="1" s="1"/>
</calcChain>
</file>

<file path=xl/sharedStrings.xml><?xml version="1.0" encoding="utf-8"?>
<sst xmlns="http://schemas.openxmlformats.org/spreadsheetml/2006/main" count="121" uniqueCount="86">
  <si>
    <t>Správa mestskej zelene, Rastislavova 79, 04001 Košice</t>
  </si>
  <si>
    <t>č.</t>
  </si>
  <si>
    <t>č. položky</t>
  </si>
  <si>
    <t>Skrátený popis</t>
  </si>
  <si>
    <t>M.j.</t>
  </si>
  <si>
    <t>Množstvo</t>
  </si>
  <si>
    <t>Jednot. cena</t>
  </si>
  <si>
    <t>Náklady spolu v €</t>
  </si>
  <si>
    <t>1.</t>
  </si>
  <si>
    <t>2.</t>
  </si>
  <si>
    <t>3.</t>
  </si>
  <si>
    <t>4.</t>
  </si>
  <si>
    <t>5.</t>
  </si>
  <si>
    <t>6.</t>
  </si>
  <si>
    <t>8.</t>
  </si>
  <si>
    <t>Odstránenie ornice s premiestn. na hromady, so zložením na vzdialenosť do 100 m a do 1000 m3</t>
  </si>
  <si>
    <t>m3</t>
  </si>
  <si>
    <t>Hĺbenie jám v hornine tr.3 nesúdržných - ručným náradím, pre základy detských prvkov</t>
  </si>
  <si>
    <t>Výkop ryhy do šírky 300 mm v horn.3 , hlbka 350mm, do 100 m3, pre obrubníky</t>
  </si>
  <si>
    <t>Uloženie sypaniny na skládky nad 100 do 1000 m3</t>
  </si>
  <si>
    <t>Poplatok za skladovanie - zemina a kamenivo  ostatné</t>
  </si>
  <si>
    <t>t</t>
  </si>
  <si>
    <t>Založenie trávnika parkového výsevom v rovine do 1:5</t>
  </si>
  <si>
    <t>m2</t>
  </si>
  <si>
    <t>Osivá tráv - semená parkovej zmesi</t>
  </si>
  <si>
    <t>kg</t>
  </si>
  <si>
    <t>Úprava pláne v hornine 1-4 so zhutnením</t>
  </si>
  <si>
    <t>Zemné práce SPOLU</t>
  </si>
  <si>
    <t>Betón základových pätiek, prostý tr. C 20/25, pre detské prvky</t>
  </si>
  <si>
    <t>Zakladanie SPOLU</t>
  </si>
  <si>
    <t>Podklad alebo kryt z kameniva hrubého drveného, fr. 0-63 mm, po zhut.hr. 180 mm</t>
  </si>
  <si>
    <t>Podklad alebo kryt z kameniva hrubého drveného, fr. 0-32 mm, po zhut.hr. 100 mm</t>
  </si>
  <si>
    <t>Podklad so zhutnením z kameniva drobného ťaženého, fr. 0-4 mm po zhut.hr. max. 10 mm</t>
  </si>
  <si>
    <t>Polyuretánový povrch SBR granulát, hr. 40 mm, čierna, (aj dorovnanie nerovností stávajúceho povrchu)</t>
  </si>
  <si>
    <t>Multifunkčný povrch z EPDM, hr. 10 mm, farba: modrá + žltá - pomer uprestnený prí realizácii</t>
  </si>
  <si>
    <t>Osadenie betónového obrubníka, do lôžka z bet. pros. tr. C 12/15, hr. 100mm, s bočnou oporou</t>
  </si>
  <si>
    <t>m</t>
  </si>
  <si>
    <t>Betón pre obrubíky, prostý tr. C 12/5</t>
  </si>
  <si>
    <t>Obrubník betónový, lxšxv 1000x50x200 mm, sivá</t>
  </si>
  <si>
    <t>ks</t>
  </si>
  <si>
    <t>Spodná stvaba + EPDM + obrubníky SPOLU</t>
  </si>
  <si>
    <t xml:space="preserve">Montáž detských prvkov skladaných na mieste a mobiliáru, osadené do betónových pätiek </t>
  </si>
  <si>
    <t>súb.</t>
  </si>
  <si>
    <t>Herné zariadenie + mobilár SPOLU</t>
  </si>
  <si>
    <t>Presun hmôt pre pozemné komunikácie s krytom dláždeným (822 2.3, 822 5.3) akejkoľvek dĺžky objektu</t>
  </si>
  <si>
    <t>Presun hmôt SPOLU</t>
  </si>
  <si>
    <t>Iné SPOLU</t>
  </si>
  <si>
    <t>Výsadba záhonov</t>
  </si>
  <si>
    <t>Hĺbenie jám s 50% VP – do 0,02 m3</t>
  </si>
  <si>
    <t>Výsadba drevín s balom so zaliatím pri ø balu – do 300 mm</t>
  </si>
  <si>
    <r>
      <t>Zemina pre 50%VP</t>
    </r>
    <r>
      <rPr>
        <sz val="8"/>
        <color indexed="17"/>
        <rFont val="Arial"/>
        <family val="2"/>
        <charset val="238"/>
      </rPr>
      <t xml:space="preserve"> </t>
    </r>
  </si>
  <si>
    <t>KER - Prunus laurocerasus ´Otto Luyken´, 40-60 cm, (alterntíva Spiraea x bumalda´Anthony Waterer´)</t>
  </si>
  <si>
    <t>Zálievka rastlín nad 20m2</t>
  </si>
  <si>
    <t>Dovoz vody pre zálievku rastlín do 20km ( tam aj späť )</t>
  </si>
  <si>
    <t>Založenie záhonu s urovnaním, nalož.odpadu na dopr.prostriedok,odvoz do 20 km a zloženie – v hornine 1-2</t>
  </si>
  <si>
    <t>Mulčovanie rastlím o hrúbke do  0,1m v rovine</t>
  </si>
  <si>
    <t>Mulčovacia kôra / 80l</t>
  </si>
  <si>
    <t>Výsadba záhonov SPOLU</t>
  </si>
  <si>
    <t>CELKOVÉ NÁKLADY bez DPH</t>
  </si>
  <si>
    <t>CELKOVÉ NÁKLADY s DPH 23%</t>
  </si>
  <si>
    <t>Zámková dlažba 100x200x80mm - dodanie + pokládka</t>
  </si>
  <si>
    <t xml:space="preserve">Zemné práce </t>
  </si>
  <si>
    <t>Zakladanie</t>
  </si>
  <si>
    <t xml:space="preserve">Spodná stavba + EPDM + obrubníky  </t>
  </si>
  <si>
    <t xml:space="preserve">Herné zariadenie + mobiliár </t>
  </si>
  <si>
    <t xml:space="preserve">Presun hmôt </t>
  </si>
  <si>
    <t xml:space="preserve">Iné </t>
  </si>
  <si>
    <t>Inkluzívna vežová zostava</t>
  </si>
  <si>
    <t xml:space="preserve">Inkluzívny kolotoč </t>
  </si>
  <si>
    <t>Interaktívne panely</t>
  </si>
  <si>
    <t>Inkluzívna zemná trampolína</t>
  </si>
  <si>
    <t>3D prvok panda</t>
  </si>
  <si>
    <t xml:space="preserve">Lanová dráha </t>
  </si>
  <si>
    <t>Inkluzívna pružinová hojdačka</t>
  </si>
  <si>
    <t>Lavička s operadlom</t>
  </si>
  <si>
    <t xml:space="preserve">Odpadkový kôš </t>
  </si>
  <si>
    <t>Parkový piknikový stôl</t>
  </si>
  <si>
    <t>Informačná tabuľa s popisom</t>
  </si>
  <si>
    <t>Inkluzívne pieskovisko 1,5x1,5m + tienenie 3x3 m</t>
  </si>
  <si>
    <t xml:space="preserve">Vodorovné premiestnenie výkopu do 16000 m horn. tr. 1-4 ( z výkopov a ornica )     </t>
  </si>
  <si>
    <t>Dodávka + montáž oplotenia v. 0,9m, vstupná  brána 1,5m + servisná brána 3,0m - v zmysle PD (dl. cca 34,4 m)</t>
  </si>
  <si>
    <t>Výkaz - výmer</t>
  </si>
  <si>
    <t>V .............................................                                                 .................................................................</t>
  </si>
  <si>
    <t>Príloha č.1/A - Výkaz Výmer</t>
  </si>
  <si>
    <t xml:space="preserve">Názov zákazky: Realizácia projektu detského ihriska - Ihrisko pre všetky deti – Národná trieda 47-49, Košice MČ Sever </t>
  </si>
  <si>
    <t xml:space="preserve">                                                                                           Uchádzač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</si>
</sst>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\ _S_k_-;\-* #,##0\ _S_k_-;_-* &quot;-&quot;??\ _S_k_-;_-@_-"/>
    <numFmt numFmtId="165" formatCode="_-* #,##0.00\ &quot;Sk&quot;_-;\-* #,##0.00\ &quot;Sk&quot;_-;_-* &quot;-&quot;??\ &quot;Sk&quot;_-;_-@_-"/>
    <numFmt numFmtId="166" formatCode="0.0"/>
    <numFmt numFmtId="167" formatCode="_-* #,##0.000\ [$€-1]_-;\-* #,##0.000\ [$€-1]_-;_-* &quot;-&quot;???\ [$€-1]_-;_-@_-"/>
    <numFmt numFmtId="168" formatCode="_-* #,##0.00\ [$€-1]_-;\-* #,##0.00\ [$€-1]_-;_-* &quot;-&quot;??\ [$€-1]_-;_-@_-"/>
  </numFmts>
  <fonts count="17" x14ac:knownFonts="1">
    <font>
      <sz val="11"/>
      <color theme="1"/>
      <name val="Calibri"/>
      <family val="2"/>
      <scheme val="minor"/>
    </font>
    <font>
      <b/>
      <sz val="10"/>
      <name val="Arial Narrow"/>
      <family val="2"/>
      <charset val="238"/>
    </font>
    <font>
      <b/>
      <sz val="14"/>
      <name val="Arial Narrow"/>
      <family val="2"/>
      <charset val="238"/>
    </font>
    <font>
      <sz val="10"/>
      <name val="Arial Narrow"/>
      <family val="2"/>
      <charset val="238"/>
    </font>
    <font>
      <b/>
      <i/>
      <sz val="10"/>
      <color indexed="17"/>
      <name val="Arial Narrow"/>
      <family val="2"/>
      <charset val="238"/>
    </font>
    <font>
      <b/>
      <sz val="12"/>
      <name val="Arial Narrow"/>
      <family val="2"/>
      <charset val="238"/>
    </font>
    <font>
      <sz val="10"/>
      <color indexed="17"/>
      <name val="Arial Narrow"/>
      <family val="2"/>
      <charset val="238"/>
    </font>
    <font>
      <b/>
      <i/>
      <sz val="10"/>
      <name val="Arial Narrow"/>
      <family val="2"/>
      <charset val="238"/>
    </font>
    <font>
      <sz val="10"/>
      <color rgb="FFFF00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9"/>
      <name val="Arial CE"/>
      <family val="2"/>
      <charset val="238"/>
    </font>
    <font>
      <sz val="8"/>
      <name val="Arial CE"/>
      <family val="2"/>
    </font>
    <font>
      <sz val="8"/>
      <color indexed="17"/>
      <name val="Arial"/>
      <family val="2"/>
      <charset val="238"/>
    </font>
    <font>
      <sz val="9"/>
      <color theme="1"/>
      <name val="Arial CE"/>
      <family val="2"/>
      <charset val="238"/>
    </font>
    <font>
      <b/>
      <i/>
      <sz val="14"/>
      <color indexed="8"/>
      <name val="Arial Narrow"/>
      <family val="2"/>
      <charset val="238"/>
    </font>
    <font>
      <sz val="11"/>
      <color rgb="FFFF0000"/>
      <name val="Calibri"/>
      <family val="2"/>
      <scheme val="minor"/>
    </font>
    <font>
      <b/>
      <sz val="10"/>
      <color theme="1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1" fillId="0" borderId="0"/>
  </cellStyleXfs>
  <cellXfs count="132">
    <xf numFmtId="0" fontId="0" fillId="0" borderId="0" xfId="0"/>
    <xf numFmtId="164" fontId="3" fillId="0" borderId="0" xfId="0" applyNumberFormat="1" applyFont="1"/>
    <xf numFmtId="165" fontId="3" fillId="0" borderId="0" xfId="0" applyNumberFormat="1" applyFont="1" applyAlignment="1">
      <alignment horizontal="left" vertic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166" fontId="6" fillId="0" borderId="0" xfId="0" applyNumberFormat="1" applyFont="1" applyAlignment="1">
      <alignment horizontal="right" vertical="center"/>
    </xf>
    <xf numFmtId="0" fontId="3" fillId="0" borderId="0" xfId="0" applyFont="1"/>
    <xf numFmtId="49" fontId="3" fillId="0" borderId="0" xfId="0" applyNumberFormat="1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6" fontId="7" fillId="0" borderId="2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166" fontId="1" fillId="0" borderId="5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right" vertical="center"/>
    </xf>
    <xf numFmtId="167" fontId="9" fillId="0" borderId="6" xfId="0" applyNumberFormat="1" applyFont="1" applyBorder="1" applyAlignment="1">
      <alignment horizontal="right" vertical="center"/>
    </xf>
    <xf numFmtId="167" fontId="9" fillId="0" borderId="8" xfId="0" applyNumberFormat="1" applyFont="1" applyBorder="1" applyAlignment="1">
      <alignment horizontal="left" vertical="center"/>
    </xf>
    <xf numFmtId="0" fontId="3" fillId="0" borderId="9" xfId="0" applyFont="1" applyBorder="1" applyAlignment="1">
      <alignment horizontal="center"/>
    </xf>
    <xf numFmtId="3" fontId="9" fillId="0" borderId="10" xfId="0" applyNumberFormat="1" applyFont="1" applyBorder="1" applyAlignment="1">
      <alignment horizontal="center" vertical="center"/>
    </xf>
    <xf numFmtId="3" fontId="9" fillId="0" borderId="10" xfId="0" applyNumberFormat="1" applyFont="1" applyBorder="1" applyAlignment="1">
      <alignment horizontal="left" vertical="center"/>
    </xf>
    <xf numFmtId="2" fontId="9" fillId="0" borderId="10" xfId="0" applyNumberFormat="1" applyFont="1" applyBorder="1" applyAlignment="1">
      <alignment horizontal="right" vertical="center"/>
    </xf>
    <xf numFmtId="167" fontId="9" fillId="0" borderId="11" xfId="0" applyNumberFormat="1" applyFont="1" applyBorder="1" applyAlignment="1">
      <alignment horizontal="left" vertical="center"/>
    </xf>
    <xf numFmtId="0" fontId="3" fillId="0" borderId="12" xfId="0" applyFont="1" applyBorder="1" applyAlignment="1">
      <alignment horizontal="center"/>
    </xf>
    <xf numFmtId="3" fontId="9" fillId="0" borderId="13" xfId="0" applyNumberFormat="1" applyFont="1" applyBorder="1" applyAlignment="1">
      <alignment horizontal="center" vertical="center"/>
    </xf>
    <xf numFmtId="3" fontId="9" fillId="0" borderId="13" xfId="0" applyNumberFormat="1" applyFont="1" applyBorder="1" applyAlignment="1">
      <alignment horizontal="left" vertical="center"/>
    </xf>
    <xf numFmtId="2" fontId="9" fillId="0" borderId="13" xfId="0" applyNumberFormat="1" applyFont="1" applyBorder="1" applyAlignment="1">
      <alignment horizontal="right" vertical="center"/>
    </xf>
    <xf numFmtId="167" fontId="9" fillId="0" borderId="14" xfId="0" applyNumberFormat="1" applyFont="1" applyBorder="1" applyAlignment="1">
      <alignment horizontal="left" vertical="center"/>
    </xf>
    <xf numFmtId="2" fontId="8" fillId="0" borderId="13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center"/>
    </xf>
    <xf numFmtId="3" fontId="9" fillId="0" borderId="16" xfId="0" applyNumberFormat="1" applyFont="1" applyBorder="1" applyAlignment="1">
      <alignment horizontal="center" vertical="center"/>
    </xf>
    <xf numFmtId="3" fontId="9" fillId="0" borderId="16" xfId="0" applyNumberFormat="1" applyFont="1" applyBorder="1" applyAlignment="1">
      <alignment horizontal="left" vertical="center"/>
    </xf>
    <xf numFmtId="2" fontId="9" fillId="0" borderId="16" xfId="0" applyNumberFormat="1" applyFont="1" applyBorder="1" applyAlignment="1">
      <alignment horizontal="right" vertical="center"/>
    </xf>
    <xf numFmtId="167" fontId="9" fillId="0" borderId="17" xfId="0" applyNumberFormat="1" applyFont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167" fontId="1" fillId="2" borderId="8" xfId="0" applyNumberFormat="1" applyFont="1" applyFill="1" applyBorder="1" applyAlignment="1">
      <alignment horizontal="left" vertical="center"/>
    </xf>
    <xf numFmtId="167" fontId="9" fillId="0" borderId="22" xfId="0" applyNumberFormat="1" applyFont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167" fontId="1" fillId="3" borderId="8" xfId="0" applyNumberFormat="1" applyFont="1" applyFill="1" applyBorder="1" applyAlignment="1">
      <alignment horizontal="left" vertical="center"/>
    </xf>
    <xf numFmtId="0" fontId="1" fillId="4" borderId="7" xfId="0" applyFont="1" applyFill="1" applyBorder="1" applyAlignment="1">
      <alignment horizontal="left" vertical="center"/>
    </xf>
    <xf numFmtId="167" fontId="1" fillId="4" borderId="8" xfId="0" applyNumberFormat="1" applyFont="1" applyFill="1" applyBorder="1" applyAlignment="1">
      <alignment horizontal="left" vertical="center"/>
    </xf>
    <xf numFmtId="0" fontId="3" fillId="0" borderId="23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166" fontId="3" fillId="0" borderId="6" xfId="0" applyNumberFormat="1" applyFont="1" applyBorder="1" applyAlignment="1">
      <alignment horizontal="right" vertical="center"/>
    </xf>
    <xf numFmtId="165" fontId="3" fillId="0" borderId="6" xfId="0" applyNumberFormat="1" applyFont="1" applyBorder="1" applyAlignment="1">
      <alignment horizontal="right" vertical="center"/>
    </xf>
    <xf numFmtId="165" fontId="3" fillId="0" borderId="8" xfId="0" applyNumberFormat="1" applyFont="1" applyBorder="1" applyAlignment="1">
      <alignment horizontal="left" vertical="center"/>
    </xf>
    <xf numFmtId="2" fontId="9" fillId="0" borderId="21" xfId="0" applyNumberFormat="1" applyFont="1" applyBorder="1" applyAlignment="1">
      <alignment horizontal="right" vertical="center"/>
    </xf>
    <xf numFmtId="0" fontId="3" fillId="5" borderId="12" xfId="0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/>
    </xf>
    <xf numFmtId="0" fontId="1" fillId="6" borderId="24" xfId="0" applyFont="1" applyFill="1" applyBorder="1" applyAlignment="1">
      <alignment horizontal="left" vertical="center"/>
    </xf>
    <xf numFmtId="167" fontId="1" fillId="6" borderId="25" xfId="0" applyNumberFormat="1" applyFont="1" applyFill="1" applyBorder="1" applyAlignment="1">
      <alignment horizontal="left" vertical="center"/>
    </xf>
    <xf numFmtId="0" fontId="3" fillId="5" borderId="23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 vertical="center"/>
    </xf>
    <xf numFmtId="166" fontId="3" fillId="5" borderId="6" xfId="0" applyNumberFormat="1" applyFont="1" applyFill="1" applyBorder="1" applyAlignment="1">
      <alignment horizontal="right" vertical="center"/>
    </xf>
    <xf numFmtId="165" fontId="3" fillId="5" borderId="6" xfId="0" applyNumberFormat="1" applyFont="1" applyFill="1" applyBorder="1" applyAlignment="1">
      <alignment horizontal="right" vertical="center"/>
    </xf>
    <xf numFmtId="167" fontId="1" fillId="5" borderId="8" xfId="0" applyNumberFormat="1" applyFont="1" applyFill="1" applyBorder="1" applyAlignment="1">
      <alignment horizontal="left" vertical="center"/>
    </xf>
    <xf numFmtId="0" fontId="1" fillId="7" borderId="7" xfId="0" applyFont="1" applyFill="1" applyBorder="1" applyAlignment="1">
      <alignment horizontal="left" vertical="center"/>
    </xf>
    <xf numFmtId="167" fontId="1" fillId="7" borderId="8" xfId="0" applyNumberFormat="1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10" fillId="0" borderId="16" xfId="1" applyFont="1" applyBorder="1" applyAlignment="1" applyProtection="1">
      <alignment horizontal="center" vertical="center" wrapText="1"/>
      <protection locked="0"/>
    </xf>
    <xf numFmtId="4" fontId="10" fillId="0" borderId="16" xfId="1" applyNumberFormat="1" applyFont="1" applyBorder="1" applyAlignment="1" applyProtection="1">
      <alignment vertical="center"/>
      <protection locked="0"/>
    </xf>
    <xf numFmtId="0" fontId="1" fillId="8" borderId="7" xfId="0" applyFont="1" applyFill="1" applyBorder="1" applyAlignment="1">
      <alignment horizontal="left" vertical="center"/>
    </xf>
    <xf numFmtId="168" fontId="1" fillId="8" borderId="8" xfId="0" applyNumberFormat="1" applyFont="1" applyFill="1" applyBorder="1" applyAlignment="1">
      <alignment horizontal="left" vertical="center"/>
    </xf>
    <xf numFmtId="3" fontId="9" fillId="0" borderId="21" xfId="0" applyNumberFormat="1" applyFont="1" applyBorder="1" applyAlignment="1">
      <alignment horizontal="center" vertical="center"/>
    </xf>
    <xf numFmtId="4" fontId="10" fillId="0" borderId="13" xfId="1" applyNumberFormat="1" applyFont="1" applyBorder="1" applyAlignment="1" applyProtection="1">
      <alignment vertical="center"/>
      <protection locked="0"/>
    </xf>
    <xf numFmtId="4" fontId="13" fillId="0" borderId="13" xfId="1" applyNumberFormat="1" applyFont="1" applyBorder="1" applyAlignment="1" applyProtection="1">
      <alignment vertical="center"/>
      <protection locked="0"/>
    </xf>
    <xf numFmtId="168" fontId="2" fillId="9" borderId="5" xfId="0" applyNumberFormat="1" applyFont="1" applyFill="1" applyBorder="1" applyAlignment="1">
      <alignment horizontal="left" vertical="center"/>
    </xf>
    <xf numFmtId="3" fontId="9" fillId="0" borderId="21" xfId="0" applyNumberFormat="1" applyFont="1" applyBorder="1" applyAlignment="1">
      <alignment horizontal="left" vertical="center"/>
    </xf>
    <xf numFmtId="2" fontId="0" fillId="0" borderId="0" xfId="0" applyNumberFormat="1"/>
    <xf numFmtId="2" fontId="9" fillId="0" borderId="0" xfId="0" applyNumberFormat="1" applyFont="1" applyAlignment="1">
      <alignment horizontal="right" vertical="center"/>
    </xf>
    <xf numFmtId="168" fontId="1" fillId="10" borderId="8" xfId="0" applyNumberFormat="1" applyFont="1" applyFill="1" applyBorder="1" applyAlignment="1">
      <alignment horizontal="left" vertical="center"/>
    </xf>
    <xf numFmtId="0" fontId="1" fillId="10" borderId="7" xfId="0" applyFont="1" applyFill="1" applyBorder="1" applyAlignment="1">
      <alignment horizontal="left" vertical="center"/>
    </xf>
    <xf numFmtId="168" fontId="0" fillId="0" borderId="0" xfId="0" applyNumberFormat="1"/>
    <xf numFmtId="0" fontId="0" fillId="0" borderId="26" xfId="0" applyBorder="1"/>
    <xf numFmtId="0" fontId="0" fillId="0" borderId="27" xfId="0" applyBorder="1"/>
    <xf numFmtId="167" fontId="9" fillId="0" borderId="18" xfId="0" applyNumberFormat="1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2" fontId="3" fillId="5" borderId="10" xfId="0" applyNumberFormat="1" applyFont="1" applyFill="1" applyBorder="1" applyAlignment="1">
      <alignment horizontal="right" vertical="center"/>
    </xf>
    <xf numFmtId="0" fontId="15" fillId="0" borderId="0" xfId="0" applyFont="1"/>
    <xf numFmtId="0" fontId="1" fillId="0" borderId="0" xfId="0" applyFont="1" applyAlignment="1">
      <alignment horizontal="center"/>
    </xf>
    <xf numFmtId="2" fontId="9" fillId="5" borderId="13" xfId="0" applyNumberFormat="1" applyFont="1" applyFill="1" applyBorder="1" applyAlignment="1">
      <alignment horizontal="right" vertical="center"/>
    </xf>
    <xf numFmtId="2" fontId="9" fillId="5" borderId="16" xfId="0" applyNumberFormat="1" applyFont="1" applyFill="1" applyBorder="1" applyAlignment="1">
      <alignment horizontal="right" vertical="center"/>
    </xf>
    <xf numFmtId="0" fontId="3" fillId="5" borderId="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/>
    </xf>
    <xf numFmtId="0" fontId="14" fillId="9" borderId="19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6" borderId="18" xfId="0" applyFont="1" applyFill="1" applyBorder="1" applyAlignment="1">
      <alignment horizontal="center" vertical="center"/>
    </xf>
    <xf numFmtId="0" fontId="3" fillId="6" borderId="19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3" fillId="7" borderId="18" xfId="0" applyFont="1" applyFill="1" applyBorder="1" applyAlignment="1">
      <alignment horizontal="center" vertical="center"/>
    </xf>
    <xf numFmtId="0" fontId="3" fillId="7" borderId="19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0" fontId="3" fillId="8" borderId="18" xfId="0" applyFont="1" applyFill="1" applyBorder="1" applyAlignment="1">
      <alignment horizontal="center" vertical="center"/>
    </xf>
    <xf numFmtId="0" fontId="3" fillId="8" borderId="19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0" fillId="10" borderId="4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18" xfId="0" applyFill="1" applyBorder="1" applyAlignment="1">
      <alignment horizontal="center"/>
    </xf>
    <xf numFmtId="0" fontId="0" fillId="10" borderId="19" xfId="0" applyFill="1" applyBorder="1" applyAlignment="1">
      <alignment horizontal="center"/>
    </xf>
    <xf numFmtId="3" fontId="16" fillId="0" borderId="0" xfId="0" applyNumberFormat="1" applyFont="1" applyAlignment="1">
      <alignment horizontal="left" vertical="center"/>
    </xf>
    <xf numFmtId="0" fontId="2" fillId="0" borderId="0" xfId="0" applyFont="1" applyAlignment="1"/>
  </cellXfs>
  <cellStyles count="2">
    <cellStyle name="Normálna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476250</xdr:colOff>
      <xdr:row>1</xdr:row>
      <xdr:rowOff>9525</xdr:rowOff>
    </xdr:from>
    <xdr:to>
      <xdr:col>5</xdr:col>
      <xdr:colOff>152400</xdr:colOff>
      <xdr:row>3</xdr:row>
      <xdr:rowOff>9525</xdr:rowOff>
    </xdr:to>
    <xdr:pic>
      <xdr:nvPicPr>
        <xdr:cNvPr id="2" name="Picture 1" descr="nove velke logo zelen">
          <a:extLst>
            <a:ext uri="{FF2B5EF4-FFF2-40B4-BE49-F238E27FC236}">
              <a16:creationId xmlns:a16="http://schemas.microsoft.com/office/drawing/2014/main" xmlns="" id="{DFD46047-D609-47BB-9F13-6E9B23BC446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9450" y="200025"/>
          <a:ext cx="895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7"/>
  <sheetViews>
    <sheetView tabSelected="1" zoomScale="114" zoomScaleNormal="84" workbookViewId="0">
      <selection activeCell="J8" sqref="J8"/>
    </sheetView>
  </sheetViews>
  <sheetFormatPr defaultColWidth="8.7109375" defaultRowHeight="15" x14ac:dyDescent="0.25"/>
  <cols>
    <col min="1" max="1" width="5.7109375" customWidth="1"/>
    <col min="2" max="2" width="13.42578125" customWidth="1"/>
    <col min="3" max="3" width="77.42578125" customWidth="1"/>
    <col min="7" max="7" width="15.7109375" customWidth="1"/>
    <col min="10" max="10" width="12.7109375" bestFit="1" customWidth="1"/>
    <col min="11" max="14" width="0" hidden="1" customWidth="1"/>
  </cols>
  <sheetData>
    <row r="1" spans="1:13" x14ac:dyDescent="0.25">
      <c r="A1" s="130" t="s">
        <v>83</v>
      </c>
    </row>
    <row r="2" spans="1:13" ht="30.75" customHeight="1" x14ac:dyDescent="0.25">
      <c r="A2" s="93" t="s">
        <v>0</v>
      </c>
      <c r="B2" s="93"/>
      <c r="C2" s="93"/>
      <c r="D2" s="93"/>
      <c r="E2" s="93"/>
      <c r="F2" s="93"/>
      <c r="G2" s="93"/>
    </row>
    <row r="3" spans="1:13" ht="30.75" customHeight="1" x14ac:dyDescent="0.25">
      <c r="A3" s="89"/>
      <c r="B3" s="89"/>
      <c r="C3" s="89"/>
      <c r="D3" s="89"/>
      <c r="E3" s="89"/>
      <c r="F3" s="89"/>
      <c r="G3" s="89"/>
    </row>
    <row r="5" spans="1:13" ht="18" x14ac:dyDescent="0.25">
      <c r="A5" s="131" t="s">
        <v>84</v>
      </c>
      <c r="B5" s="131"/>
      <c r="C5" s="131"/>
      <c r="D5" s="131"/>
      <c r="E5" s="131"/>
      <c r="F5" s="1"/>
      <c r="G5" s="2"/>
    </row>
    <row r="6" spans="1:13" ht="15.75" x14ac:dyDescent="0.25">
      <c r="A6" s="3"/>
      <c r="B6" s="3"/>
      <c r="C6" s="4"/>
      <c r="D6" s="5"/>
      <c r="E6" s="6"/>
      <c r="F6" s="7"/>
      <c r="G6" s="8"/>
    </row>
    <row r="7" spans="1:13" ht="15.75" x14ac:dyDescent="0.25">
      <c r="A7" s="3"/>
      <c r="B7" s="3" t="s">
        <v>81</v>
      </c>
      <c r="C7" s="4"/>
      <c r="D7" s="5"/>
      <c r="E7" s="6"/>
      <c r="F7" s="7"/>
      <c r="G7" s="8"/>
    </row>
    <row r="8" spans="1:13" ht="16.5" thickBot="1" x14ac:dyDescent="0.3">
      <c r="A8" s="3"/>
      <c r="B8" s="3"/>
      <c r="C8" s="4"/>
      <c r="D8" s="5"/>
      <c r="E8" s="6"/>
      <c r="F8" s="7"/>
      <c r="G8" s="8"/>
    </row>
    <row r="9" spans="1:13" ht="26.25" thickBot="1" x14ac:dyDescent="0.3">
      <c r="A9" s="9" t="s">
        <v>1</v>
      </c>
      <c r="B9" s="10" t="s">
        <v>2</v>
      </c>
      <c r="C9" s="11" t="s">
        <v>3</v>
      </c>
      <c r="D9" s="11" t="s">
        <v>4</v>
      </c>
      <c r="E9" s="12" t="s">
        <v>5</v>
      </c>
      <c r="F9" s="10" t="s">
        <v>6</v>
      </c>
      <c r="G9" s="13" t="s">
        <v>7</v>
      </c>
    </row>
    <row r="10" spans="1:13" ht="15.75" thickBot="1" x14ac:dyDescent="0.3">
      <c r="A10" s="14" t="s">
        <v>8</v>
      </c>
      <c r="B10" s="15" t="s">
        <v>9</v>
      </c>
      <c r="C10" s="15" t="s">
        <v>10</v>
      </c>
      <c r="D10" s="16" t="s">
        <v>11</v>
      </c>
      <c r="E10" s="17" t="s">
        <v>12</v>
      </c>
      <c r="F10" s="15" t="s">
        <v>13</v>
      </c>
      <c r="G10" s="18" t="s">
        <v>14</v>
      </c>
    </row>
    <row r="11" spans="1:13" ht="15.75" thickBot="1" x14ac:dyDescent="0.3">
      <c r="A11" s="19"/>
      <c r="B11" s="20"/>
      <c r="C11" s="21" t="s">
        <v>61</v>
      </c>
      <c r="D11" s="22"/>
      <c r="E11" s="23"/>
      <c r="F11" s="24"/>
      <c r="G11" s="25"/>
    </row>
    <row r="12" spans="1:13" x14ac:dyDescent="0.25">
      <c r="A12" s="26">
        <v>1</v>
      </c>
      <c r="B12" s="27"/>
      <c r="C12" s="28" t="s">
        <v>15</v>
      </c>
      <c r="D12" s="27" t="s">
        <v>16</v>
      </c>
      <c r="E12" s="29">
        <f>468*0.35</f>
        <v>163.79999999999998</v>
      </c>
      <c r="F12" s="29"/>
      <c r="G12" s="30">
        <f t="shared" ref="G12:G20" si="0">SUM(F12*E12)</f>
        <v>0</v>
      </c>
      <c r="K12" s="29">
        <v>9.4</v>
      </c>
      <c r="M12">
        <f t="shared" ref="M12:M20" si="1">SUM(K12*1.2)</f>
        <v>11.28</v>
      </c>
    </row>
    <row r="13" spans="1:13" x14ac:dyDescent="0.25">
      <c r="A13" s="55">
        <v>2</v>
      </c>
      <c r="B13" s="32"/>
      <c r="C13" s="33" t="s">
        <v>17</v>
      </c>
      <c r="D13" s="32" t="s">
        <v>16</v>
      </c>
      <c r="E13" s="90">
        <v>7.35</v>
      </c>
      <c r="F13" s="34"/>
      <c r="G13" s="35">
        <f t="shared" si="0"/>
        <v>0</v>
      </c>
      <c r="K13" s="34">
        <v>55</v>
      </c>
      <c r="M13">
        <f t="shared" si="1"/>
        <v>66</v>
      </c>
    </row>
    <row r="14" spans="1:13" x14ac:dyDescent="0.25">
      <c r="A14" s="31">
        <v>3</v>
      </c>
      <c r="B14" s="32"/>
      <c r="C14" s="33" t="s">
        <v>18</v>
      </c>
      <c r="D14" s="32" t="s">
        <v>16</v>
      </c>
      <c r="E14" s="34">
        <f>87*0.3*0.2</f>
        <v>5.22</v>
      </c>
      <c r="F14" s="34"/>
      <c r="G14" s="35">
        <f>SUM(F14*E14)</f>
        <v>0</v>
      </c>
      <c r="K14" s="36">
        <v>78</v>
      </c>
      <c r="M14">
        <f t="shared" si="1"/>
        <v>93.6</v>
      </c>
    </row>
    <row r="15" spans="1:13" x14ac:dyDescent="0.25">
      <c r="A15" s="31">
        <v>4</v>
      </c>
      <c r="B15" s="32"/>
      <c r="C15" s="33" t="s">
        <v>19</v>
      </c>
      <c r="D15" s="32" t="s">
        <v>16</v>
      </c>
      <c r="E15" s="34">
        <f>E12+E13</f>
        <v>171.14999999999998</v>
      </c>
      <c r="F15" s="34"/>
      <c r="G15" s="35">
        <f t="shared" si="0"/>
        <v>0</v>
      </c>
      <c r="K15" s="34">
        <v>1.3</v>
      </c>
      <c r="M15">
        <f t="shared" si="1"/>
        <v>1.56</v>
      </c>
    </row>
    <row r="16" spans="1:13" x14ac:dyDescent="0.25">
      <c r="A16" s="31">
        <v>5</v>
      </c>
      <c r="B16" s="32"/>
      <c r="C16" s="33" t="s">
        <v>20</v>
      </c>
      <c r="D16" s="32" t="s">
        <v>21</v>
      </c>
      <c r="E16" s="34">
        <f>E15*1.8</f>
        <v>308.07</v>
      </c>
      <c r="F16" s="34"/>
      <c r="G16" s="35">
        <f t="shared" si="0"/>
        <v>0</v>
      </c>
      <c r="K16" s="36">
        <v>30</v>
      </c>
      <c r="M16">
        <f t="shared" si="1"/>
        <v>36</v>
      </c>
    </row>
    <row r="17" spans="1:13" x14ac:dyDescent="0.25">
      <c r="A17" s="31">
        <v>6</v>
      </c>
      <c r="B17" s="32"/>
      <c r="C17" s="33" t="s">
        <v>22</v>
      </c>
      <c r="D17" s="32" t="s">
        <v>23</v>
      </c>
      <c r="E17" s="34">
        <v>86</v>
      </c>
      <c r="F17" s="34"/>
      <c r="G17" s="35">
        <f t="shared" si="0"/>
        <v>0</v>
      </c>
      <c r="K17" s="34">
        <v>2.5</v>
      </c>
      <c r="M17">
        <f t="shared" si="1"/>
        <v>3</v>
      </c>
    </row>
    <row r="18" spans="1:13" x14ac:dyDescent="0.25">
      <c r="A18" s="31">
        <v>7</v>
      </c>
      <c r="B18" s="32"/>
      <c r="C18" s="33" t="s">
        <v>24</v>
      </c>
      <c r="D18" s="32" t="s">
        <v>25</v>
      </c>
      <c r="E18" s="34">
        <v>14</v>
      </c>
      <c r="F18" s="34"/>
      <c r="G18" s="35">
        <f t="shared" si="0"/>
        <v>0</v>
      </c>
      <c r="K18" s="34">
        <v>12</v>
      </c>
      <c r="M18">
        <f t="shared" si="1"/>
        <v>14.399999999999999</v>
      </c>
    </row>
    <row r="19" spans="1:13" x14ac:dyDescent="0.25">
      <c r="A19" s="31">
        <v>8</v>
      </c>
      <c r="B19" s="32"/>
      <c r="C19" s="33" t="s">
        <v>79</v>
      </c>
      <c r="D19" s="32" t="s">
        <v>16</v>
      </c>
      <c r="E19" s="34">
        <f>E15</f>
        <v>171.14999999999998</v>
      </c>
      <c r="F19" s="34"/>
      <c r="G19" s="35">
        <f t="shared" si="0"/>
        <v>0</v>
      </c>
      <c r="K19" s="34">
        <v>7.6</v>
      </c>
      <c r="M19" s="78">
        <f t="shared" si="1"/>
        <v>9.1199999999999992</v>
      </c>
    </row>
    <row r="20" spans="1:13" ht="15.75" thickBot="1" x14ac:dyDescent="0.3">
      <c r="A20" s="37">
        <v>9</v>
      </c>
      <c r="B20" s="38"/>
      <c r="C20" s="39" t="s">
        <v>26</v>
      </c>
      <c r="D20" s="38" t="s">
        <v>23</v>
      </c>
      <c r="E20" s="40">
        <v>468</v>
      </c>
      <c r="F20" s="40"/>
      <c r="G20" s="41">
        <f t="shared" si="0"/>
        <v>0</v>
      </c>
      <c r="K20" s="40">
        <v>1.2</v>
      </c>
      <c r="M20">
        <f t="shared" si="1"/>
        <v>1.44</v>
      </c>
    </row>
    <row r="21" spans="1:13" ht="15.75" thickBot="1" x14ac:dyDescent="0.3">
      <c r="A21" s="94"/>
      <c r="B21" s="95"/>
      <c r="C21" s="42" t="s">
        <v>27</v>
      </c>
      <c r="D21" s="96"/>
      <c r="E21" s="97"/>
      <c r="F21" s="98"/>
      <c r="G21" s="43">
        <f>SUM(G12:G20)</f>
        <v>0</v>
      </c>
    </row>
    <row r="22" spans="1:13" ht="15.75" thickBot="1" x14ac:dyDescent="0.3">
      <c r="A22" s="19"/>
      <c r="B22" s="20"/>
      <c r="C22" s="21" t="s">
        <v>62</v>
      </c>
      <c r="D22" s="22"/>
      <c r="E22" s="23"/>
      <c r="F22" s="24"/>
      <c r="G22" s="25"/>
    </row>
    <row r="23" spans="1:13" ht="15.75" thickBot="1" x14ac:dyDescent="0.3">
      <c r="A23" s="57">
        <v>10</v>
      </c>
      <c r="B23" s="38"/>
      <c r="C23" s="33" t="s">
        <v>28</v>
      </c>
      <c r="D23" s="32" t="s">
        <v>16</v>
      </c>
      <c r="E23" s="91">
        <f>E13</f>
        <v>7.35</v>
      </c>
      <c r="F23" s="40"/>
      <c r="G23" s="41">
        <f>SUM(F23*E23)</f>
        <v>0</v>
      </c>
      <c r="K23" s="79">
        <v>140</v>
      </c>
      <c r="M23">
        <f>SUM(K23*1.2)</f>
        <v>168</v>
      </c>
    </row>
    <row r="24" spans="1:13" ht="15.75" thickBot="1" x14ac:dyDescent="0.3">
      <c r="A24" s="99"/>
      <c r="B24" s="100"/>
      <c r="C24" s="45" t="s">
        <v>29</v>
      </c>
      <c r="D24" s="101"/>
      <c r="E24" s="102"/>
      <c r="F24" s="103"/>
      <c r="G24" s="46">
        <f>SUM(G23)</f>
        <v>0</v>
      </c>
    </row>
    <row r="25" spans="1:13" ht="15.75" thickBot="1" x14ac:dyDescent="0.3">
      <c r="A25" s="19"/>
      <c r="B25" s="20"/>
      <c r="C25" s="21" t="s">
        <v>63</v>
      </c>
      <c r="D25" s="22"/>
      <c r="E25" s="23"/>
      <c r="F25" s="85"/>
      <c r="G25" s="25"/>
    </row>
    <row r="26" spans="1:13" x14ac:dyDescent="0.25">
      <c r="A26" s="26">
        <v>11</v>
      </c>
      <c r="B26" s="32"/>
      <c r="C26" s="33" t="s">
        <v>30</v>
      </c>
      <c r="D26" s="32" t="s">
        <v>23</v>
      </c>
      <c r="E26" s="40">
        <v>400</v>
      </c>
      <c r="F26" s="40"/>
      <c r="G26" s="41">
        <f t="shared" ref="G26:G33" si="2">SUM(F26*E26)</f>
        <v>0</v>
      </c>
      <c r="K26" s="40">
        <v>11.3</v>
      </c>
      <c r="M26">
        <f t="shared" ref="M26:M33" si="3">SUM(K26*1.2)</f>
        <v>13.56</v>
      </c>
    </row>
    <row r="27" spans="1:13" x14ac:dyDescent="0.25">
      <c r="A27" s="31">
        <v>12</v>
      </c>
      <c r="B27" s="32"/>
      <c r="C27" s="33" t="s">
        <v>31</v>
      </c>
      <c r="D27" s="32" t="s">
        <v>23</v>
      </c>
      <c r="E27" s="40">
        <v>400</v>
      </c>
      <c r="F27" s="40"/>
      <c r="G27" s="41">
        <f t="shared" si="2"/>
        <v>0</v>
      </c>
      <c r="K27" s="40">
        <v>8.6999999999999993</v>
      </c>
      <c r="M27">
        <f t="shared" si="3"/>
        <v>10.44</v>
      </c>
    </row>
    <row r="28" spans="1:13" x14ac:dyDescent="0.25">
      <c r="A28" s="31">
        <v>13</v>
      </c>
      <c r="B28" s="32"/>
      <c r="C28" s="33" t="s">
        <v>32</v>
      </c>
      <c r="D28" s="32" t="s">
        <v>23</v>
      </c>
      <c r="E28" s="40">
        <v>168</v>
      </c>
      <c r="F28" s="40"/>
      <c r="G28" s="41">
        <f t="shared" si="2"/>
        <v>0</v>
      </c>
      <c r="K28" s="40">
        <v>2.9</v>
      </c>
      <c r="M28">
        <f t="shared" si="3"/>
        <v>3.48</v>
      </c>
    </row>
    <row r="29" spans="1:13" x14ac:dyDescent="0.25">
      <c r="A29" s="31">
        <v>14</v>
      </c>
      <c r="B29" s="32"/>
      <c r="C29" s="33" t="s">
        <v>33</v>
      </c>
      <c r="D29" s="32" t="s">
        <v>23</v>
      </c>
      <c r="E29" s="40">
        <v>400</v>
      </c>
      <c r="F29" s="40"/>
      <c r="G29" s="41">
        <f t="shared" si="2"/>
        <v>0</v>
      </c>
      <c r="K29" s="40">
        <v>22</v>
      </c>
      <c r="M29">
        <f t="shared" si="3"/>
        <v>26.4</v>
      </c>
    </row>
    <row r="30" spans="1:13" x14ac:dyDescent="0.25">
      <c r="A30" s="31">
        <v>15</v>
      </c>
      <c r="B30" s="32"/>
      <c r="C30" s="33" t="s">
        <v>34</v>
      </c>
      <c r="D30" s="32" t="s">
        <v>23</v>
      </c>
      <c r="E30" s="40">
        <v>400</v>
      </c>
      <c r="F30" s="40"/>
      <c r="G30" s="41">
        <f t="shared" si="2"/>
        <v>0</v>
      </c>
      <c r="K30" s="40">
        <v>65</v>
      </c>
      <c r="M30">
        <f t="shared" si="3"/>
        <v>78</v>
      </c>
    </row>
    <row r="31" spans="1:13" x14ac:dyDescent="0.25">
      <c r="A31" s="31">
        <v>16</v>
      </c>
      <c r="B31" s="32"/>
      <c r="C31" s="33" t="s">
        <v>35</v>
      </c>
      <c r="D31" s="32" t="s">
        <v>36</v>
      </c>
      <c r="E31" s="34">
        <v>80</v>
      </c>
      <c r="F31" s="34"/>
      <c r="G31" s="35">
        <f t="shared" si="2"/>
        <v>0</v>
      </c>
      <c r="K31" s="40">
        <v>14</v>
      </c>
      <c r="M31">
        <f t="shared" si="3"/>
        <v>16.8</v>
      </c>
    </row>
    <row r="32" spans="1:13" x14ac:dyDescent="0.25">
      <c r="A32" s="31">
        <v>17</v>
      </c>
      <c r="B32" s="32"/>
      <c r="C32" s="33" t="s">
        <v>37</v>
      </c>
      <c r="D32" s="32" t="s">
        <v>16</v>
      </c>
      <c r="E32" s="40">
        <f>E31*0.2*0.3</f>
        <v>4.8</v>
      </c>
      <c r="F32" s="40"/>
      <c r="G32" s="41">
        <f t="shared" si="2"/>
        <v>0</v>
      </c>
      <c r="K32" s="40">
        <v>140</v>
      </c>
      <c r="M32">
        <f t="shared" si="3"/>
        <v>168</v>
      </c>
    </row>
    <row r="33" spans="1:13" ht="15.75" thickBot="1" x14ac:dyDescent="0.3">
      <c r="A33" s="31">
        <v>18</v>
      </c>
      <c r="B33" s="32"/>
      <c r="C33" s="33" t="s">
        <v>38</v>
      </c>
      <c r="D33" s="32" t="s">
        <v>39</v>
      </c>
      <c r="E33" s="40">
        <v>87</v>
      </c>
      <c r="F33" s="40"/>
      <c r="G33" s="41">
        <f t="shared" si="2"/>
        <v>0</v>
      </c>
      <c r="K33" s="40">
        <v>5.4</v>
      </c>
      <c r="M33">
        <f t="shared" si="3"/>
        <v>6.48</v>
      </c>
    </row>
    <row r="34" spans="1:13" ht="15.75" thickBot="1" x14ac:dyDescent="0.3">
      <c r="A34" s="106"/>
      <c r="B34" s="107"/>
      <c r="C34" s="47" t="s">
        <v>40</v>
      </c>
      <c r="D34" s="108"/>
      <c r="E34" s="109"/>
      <c r="F34" s="110"/>
      <c r="G34" s="48">
        <f>SUM(G26:G33)</f>
        <v>0</v>
      </c>
    </row>
    <row r="35" spans="1:13" ht="15.75" thickBot="1" x14ac:dyDescent="0.3">
      <c r="A35" s="49"/>
      <c r="B35" s="50"/>
      <c r="C35" s="86" t="s">
        <v>64</v>
      </c>
      <c r="D35" s="50"/>
      <c r="E35" s="51"/>
      <c r="F35" s="52"/>
      <c r="G35" s="53"/>
    </row>
    <row r="36" spans="1:13" x14ac:dyDescent="0.25">
      <c r="A36" s="92">
        <v>19</v>
      </c>
      <c r="B36" s="27"/>
      <c r="C36" s="28" t="s">
        <v>41</v>
      </c>
      <c r="D36" s="27" t="s">
        <v>42</v>
      </c>
      <c r="E36" s="54">
        <v>1</v>
      </c>
      <c r="F36" s="54"/>
      <c r="G36" s="44">
        <f t="shared" ref="G36:G44" si="4">F36*E36</f>
        <v>0</v>
      </c>
    </row>
    <row r="37" spans="1:13" x14ac:dyDescent="0.25">
      <c r="A37" s="31">
        <v>20</v>
      </c>
      <c r="B37" s="32"/>
      <c r="C37" s="33" t="s">
        <v>67</v>
      </c>
      <c r="D37" s="32" t="s">
        <v>39</v>
      </c>
      <c r="E37" s="40">
        <v>1</v>
      </c>
      <c r="F37" s="40"/>
      <c r="G37" s="41">
        <f t="shared" si="4"/>
        <v>0</v>
      </c>
    </row>
    <row r="38" spans="1:13" x14ac:dyDescent="0.25">
      <c r="A38" s="31">
        <v>21</v>
      </c>
      <c r="B38" s="32"/>
      <c r="C38" s="33" t="s">
        <v>68</v>
      </c>
      <c r="D38" s="32" t="s">
        <v>39</v>
      </c>
      <c r="E38" s="40">
        <v>1</v>
      </c>
      <c r="F38" s="40"/>
      <c r="G38" s="41">
        <f t="shared" ref="G38" si="5">F38*E38</f>
        <v>0</v>
      </c>
    </row>
    <row r="39" spans="1:13" x14ac:dyDescent="0.25">
      <c r="A39" s="56">
        <v>22</v>
      </c>
      <c r="B39" s="32"/>
      <c r="C39" s="33" t="s">
        <v>69</v>
      </c>
      <c r="D39" s="32" t="s">
        <v>39</v>
      </c>
      <c r="E39" s="40">
        <v>1</v>
      </c>
      <c r="F39" s="40"/>
      <c r="G39" s="41">
        <f t="shared" ref="G39" si="6">SUM(F39*E39)</f>
        <v>0</v>
      </c>
    </row>
    <row r="40" spans="1:13" x14ac:dyDescent="0.25">
      <c r="A40" s="31">
        <v>23</v>
      </c>
      <c r="B40" s="32"/>
      <c r="C40" s="33" t="s">
        <v>70</v>
      </c>
      <c r="D40" s="32" t="s">
        <v>39</v>
      </c>
      <c r="E40" s="40">
        <v>1</v>
      </c>
      <c r="F40" s="40"/>
      <c r="G40" s="41">
        <f t="shared" si="4"/>
        <v>0</v>
      </c>
    </row>
    <row r="41" spans="1:13" x14ac:dyDescent="0.25">
      <c r="A41" s="31">
        <v>24</v>
      </c>
      <c r="B41" s="32"/>
      <c r="C41" s="33" t="s">
        <v>71</v>
      </c>
      <c r="D41" s="32" t="s">
        <v>39</v>
      </c>
      <c r="E41" s="40">
        <v>1</v>
      </c>
      <c r="F41" s="40"/>
      <c r="G41" s="41">
        <f t="shared" ref="G41:G42" si="7">F41*E41</f>
        <v>0</v>
      </c>
    </row>
    <row r="42" spans="1:13" x14ac:dyDescent="0.25">
      <c r="A42" s="55">
        <v>25</v>
      </c>
      <c r="B42" s="32"/>
      <c r="C42" s="33" t="s">
        <v>78</v>
      </c>
      <c r="D42" s="32" t="s">
        <v>39</v>
      </c>
      <c r="E42" s="40">
        <v>1</v>
      </c>
      <c r="F42" s="40"/>
      <c r="G42" s="41">
        <f t="shared" si="7"/>
        <v>0</v>
      </c>
    </row>
    <row r="43" spans="1:13" x14ac:dyDescent="0.25">
      <c r="A43" s="55">
        <v>26</v>
      </c>
      <c r="B43" s="32"/>
      <c r="C43" s="33" t="s">
        <v>72</v>
      </c>
      <c r="D43" s="32" t="s">
        <v>39</v>
      </c>
      <c r="E43" s="40">
        <v>1</v>
      </c>
      <c r="F43" s="40"/>
      <c r="G43" s="41">
        <f t="shared" ref="G43" si="8">SUM(F43*E43)</f>
        <v>0</v>
      </c>
    </row>
    <row r="44" spans="1:13" x14ac:dyDescent="0.25">
      <c r="A44" s="31">
        <v>27</v>
      </c>
      <c r="B44" s="32"/>
      <c r="C44" s="33" t="s">
        <v>73</v>
      </c>
      <c r="D44" s="32" t="s">
        <v>39</v>
      </c>
      <c r="E44" s="40">
        <v>1</v>
      </c>
      <c r="F44" s="40"/>
      <c r="G44" s="41">
        <f t="shared" si="4"/>
        <v>0</v>
      </c>
    </row>
    <row r="45" spans="1:13" x14ac:dyDescent="0.25">
      <c r="A45" s="55">
        <v>28</v>
      </c>
      <c r="B45" s="32"/>
      <c r="C45" s="33" t="s">
        <v>74</v>
      </c>
      <c r="D45" s="32" t="s">
        <v>39</v>
      </c>
      <c r="E45" s="40">
        <v>6</v>
      </c>
      <c r="F45" s="40"/>
      <c r="G45" s="41">
        <f t="shared" ref="G45:G48" si="9">SUM(F45*E45)</f>
        <v>0</v>
      </c>
    </row>
    <row r="46" spans="1:13" x14ac:dyDescent="0.25">
      <c r="A46" s="55">
        <v>29</v>
      </c>
      <c r="B46" s="32"/>
      <c r="C46" s="33" t="s">
        <v>75</v>
      </c>
      <c r="D46" s="32" t="s">
        <v>39</v>
      </c>
      <c r="E46" s="40">
        <v>4</v>
      </c>
      <c r="F46" s="40"/>
      <c r="G46" s="41">
        <f t="shared" si="9"/>
        <v>0</v>
      </c>
    </row>
    <row r="47" spans="1:13" x14ac:dyDescent="0.25">
      <c r="A47" s="55">
        <v>30</v>
      </c>
      <c r="B47" s="32"/>
      <c r="C47" s="33" t="s">
        <v>76</v>
      </c>
      <c r="D47" s="32" t="s">
        <v>39</v>
      </c>
      <c r="E47" s="40">
        <v>2</v>
      </c>
      <c r="F47" s="40"/>
      <c r="G47" s="41">
        <f>SUM(F47*E47)</f>
        <v>0</v>
      </c>
    </row>
    <row r="48" spans="1:13" ht="15.75" thickBot="1" x14ac:dyDescent="0.3">
      <c r="A48" s="57">
        <v>31</v>
      </c>
      <c r="B48" s="32"/>
      <c r="C48" s="33" t="s">
        <v>77</v>
      </c>
      <c r="D48" s="32" t="s">
        <v>39</v>
      </c>
      <c r="E48" s="40">
        <v>3</v>
      </c>
      <c r="F48" s="40"/>
      <c r="G48" s="41">
        <f t="shared" si="9"/>
        <v>0</v>
      </c>
    </row>
    <row r="49" spans="1:17" ht="15.75" thickBot="1" x14ac:dyDescent="0.3">
      <c r="A49" s="111"/>
      <c r="B49" s="112"/>
      <c r="C49" s="58" t="s">
        <v>43</v>
      </c>
      <c r="D49" s="113"/>
      <c r="E49" s="114"/>
      <c r="F49" s="115"/>
      <c r="G49" s="59">
        <f>SUM(G36:G48)</f>
        <v>0</v>
      </c>
    </row>
    <row r="50" spans="1:17" ht="15.75" thickBot="1" x14ac:dyDescent="0.3">
      <c r="A50" s="60"/>
      <c r="B50" s="61"/>
      <c r="C50" s="86" t="s">
        <v>65</v>
      </c>
      <c r="D50" s="61"/>
      <c r="E50" s="62"/>
      <c r="F50" s="63"/>
      <c r="G50" s="64"/>
    </row>
    <row r="51" spans="1:17" ht="15.75" thickBot="1" x14ac:dyDescent="0.3">
      <c r="A51" s="57">
        <v>32</v>
      </c>
      <c r="B51" s="32"/>
      <c r="C51" s="33" t="s">
        <v>44</v>
      </c>
      <c r="D51" s="32" t="s">
        <v>21</v>
      </c>
      <c r="E51" s="40">
        <v>586</v>
      </c>
      <c r="F51" s="40"/>
      <c r="G51" s="41">
        <f t="shared" ref="G51" si="10">ROUND(F51*E51,2)</f>
        <v>0</v>
      </c>
    </row>
    <row r="52" spans="1:17" ht="15.75" thickBot="1" x14ac:dyDescent="0.3">
      <c r="A52" s="116"/>
      <c r="B52" s="117"/>
      <c r="C52" s="65" t="s">
        <v>45</v>
      </c>
      <c r="D52" s="118"/>
      <c r="E52" s="119"/>
      <c r="F52" s="120"/>
      <c r="G52" s="66">
        <f>SUM(G51)</f>
        <v>0</v>
      </c>
    </row>
    <row r="53" spans="1:17" ht="15.75" thickBot="1" x14ac:dyDescent="0.3">
      <c r="A53" s="60"/>
      <c r="B53" s="61"/>
      <c r="C53" s="86" t="s">
        <v>66</v>
      </c>
      <c r="D53" s="67"/>
      <c r="E53" s="62"/>
      <c r="F53" s="63"/>
      <c r="G53" s="64"/>
    </row>
    <row r="54" spans="1:17" x14ac:dyDescent="0.25">
      <c r="A54" s="56">
        <v>33</v>
      </c>
      <c r="B54" s="27"/>
      <c r="C54" s="28" t="s">
        <v>60</v>
      </c>
      <c r="D54" s="27" t="s">
        <v>23</v>
      </c>
      <c r="E54" s="87">
        <v>12.6</v>
      </c>
      <c r="F54" s="29"/>
      <c r="G54" s="30">
        <f>SUM(F54*E54)</f>
        <v>0</v>
      </c>
      <c r="I54" s="88"/>
      <c r="J54" s="88"/>
      <c r="K54" s="88"/>
      <c r="L54" s="88"/>
      <c r="M54" s="88"/>
      <c r="N54" s="88"/>
      <c r="O54" s="88"/>
      <c r="P54" s="88"/>
      <c r="Q54" s="88"/>
    </row>
    <row r="55" spans="1:17" ht="15.75" thickBot="1" x14ac:dyDescent="0.3">
      <c r="A55" s="56">
        <v>34</v>
      </c>
      <c r="B55" s="68"/>
      <c r="C55" s="39" t="s">
        <v>80</v>
      </c>
      <c r="D55" s="69"/>
      <c r="E55" s="29">
        <v>1</v>
      </c>
      <c r="F55" s="29"/>
      <c r="G55" s="30">
        <f>SUM(F55*E55)</f>
        <v>0</v>
      </c>
    </row>
    <row r="56" spans="1:17" ht="15.75" thickBot="1" x14ac:dyDescent="0.3">
      <c r="A56" s="121"/>
      <c r="B56" s="122"/>
      <c r="C56" s="71" t="s">
        <v>46</v>
      </c>
      <c r="D56" s="123"/>
      <c r="E56" s="124"/>
      <c r="F56" s="125"/>
      <c r="G56" s="72">
        <f>SUM(G54:G55)</f>
        <v>0</v>
      </c>
    </row>
    <row r="57" spans="1:17" ht="15.75" thickBot="1" x14ac:dyDescent="0.3">
      <c r="A57" s="60"/>
      <c r="B57" s="61"/>
      <c r="C57" s="86" t="s">
        <v>47</v>
      </c>
      <c r="D57" s="67"/>
      <c r="E57" s="62"/>
      <c r="F57" s="63"/>
      <c r="G57" s="64"/>
    </row>
    <row r="58" spans="1:17" x14ac:dyDescent="0.25">
      <c r="A58" s="57">
        <v>35</v>
      </c>
      <c r="B58" s="27"/>
      <c r="C58" s="28" t="s">
        <v>48</v>
      </c>
      <c r="D58" s="27" t="s">
        <v>39</v>
      </c>
      <c r="E58" s="40">
        <v>60</v>
      </c>
      <c r="F58" s="40"/>
      <c r="G58" s="41">
        <f t="shared" ref="G58:G65" si="11">SUM(F58*E58)</f>
        <v>0</v>
      </c>
      <c r="K58" s="70">
        <v>1.2470000000000001</v>
      </c>
      <c r="M58">
        <f t="shared" ref="M58:M66" si="12">SUM(K58*1.2)</f>
        <v>1.4964000000000002</v>
      </c>
    </row>
    <row r="59" spans="1:17" x14ac:dyDescent="0.25">
      <c r="A59" s="55">
        <v>36</v>
      </c>
      <c r="B59" s="27"/>
      <c r="C59" s="28" t="s">
        <v>49</v>
      </c>
      <c r="D59" s="27" t="s">
        <v>39</v>
      </c>
      <c r="E59" s="40">
        <v>60</v>
      </c>
      <c r="F59" s="40"/>
      <c r="G59" s="41">
        <f t="shared" si="11"/>
        <v>0</v>
      </c>
      <c r="K59" s="70">
        <v>4.3330000000000002</v>
      </c>
      <c r="M59">
        <f t="shared" si="12"/>
        <v>5.1996000000000002</v>
      </c>
    </row>
    <row r="60" spans="1:17" x14ac:dyDescent="0.25">
      <c r="A60" s="55">
        <v>37</v>
      </c>
      <c r="B60" s="27"/>
      <c r="C60" s="28" t="s">
        <v>50</v>
      </c>
      <c r="D60" s="27" t="s">
        <v>21</v>
      </c>
      <c r="E60" s="40">
        <v>0.28999999999999998</v>
      </c>
      <c r="F60" s="40"/>
      <c r="G60" s="41">
        <f t="shared" si="11"/>
        <v>0</v>
      </c>
      <c r="K60" s="70">
        <v>27.425000000000001</v>
      </c>
      <c r="M60">
        <f t="shared" si="12"/>
        <v>32.909999999999997</v>
      </c>
    </row>
    <row r="61" spans="1:17" x14ac:dyDescent="0.25">
      <c r="A61" s="56">
        <v>38</v>
      </c>
      <c r="B61" s="73"/>
      <c r="C61" s="77" t="s">
        <v>51</v>
      </c>
      <c r="D61" s="73" t="s">
        <v>39</v>
      </c>
      <c r="E61" s="40">
        <v>60</v>
      </c>
      <c r="F61" s="40"/>
      <c r="G61" s="41">
        <f t="shared" si="11"/>
        <v>0</v>
      </c>
      <c r="K61" s="70">
        <v>7.5</v>
      </c>
      <c r="M61">
        <f t="shared" si="12"/>
        <v>9</v>
      </c>
    </row>
    <row r="62" spans="1:17" x14ac:dyDescent="0.25">
      <c r="A62" s="55">
        <v>39</v>
      </c>
      <c r="B62" s="32"/>
      <c r="C62" s="33" t="s">
        <v>52</v>
      </c>
      <c r="D62" s="32" t="s">
        <v>16</v>
      </c>
      <c r="E62" s="34">
        <v>0.3</v>
      </c>
      <c r="F62" s="34"/>
      <c r="G62" s="35">
        <f t="shared" si="11"/>
        <v>0</v>
      </c>
      <c r="K62" s="74">
        <v>5.64</v>
      </c>
      <c r="M62">
        <f t="shared" si="12"/>
        <v>6.7679999999999998</v>
      </c>
    </row>
    <row r="63" spans="1:17" x14ac:dyDescent="0.25">
      <c r="A63" s="55">
        <v>40</v>
      </c>
      <c r="B63" s="32"/>
      <c r="C63" s="33" t="s">
        <v>53</v>
      </c>
      <c r="D63" s="32" t="s">
        <v>16</v>
      </c>
      <c r="E63" s="40">
        <v>0.3</v>
      </c>
      <c r="F63" s="40"/>
      <c r="G63" s="35">
        <f t="shared" si="11"/>
        <v>0</v>
      </c>
      <c r="K63" s="75">
        <v>33.363999999999997</v>
      </c>
      <c r="M63">
        <f t="shared" si="12"/>
        <v>40.036799999999992</v>
      </c>
    </row>
    <row r="64" spans="1:17" x14ac:dyDescent="0.25">
      <c r="A64" s="55">
        <v>41</v>
      </c>
      <c r="B64" s="32"/>
      <c r="C64" s="33" t="s">
        <v>54</v>
      </c>
      <c r="D64" s="32" t="s">
        <v>23</v>
      </c>
      <c r="E64" s="34">
        <v>20</v>
      </c>
      <c r="F64" s="34"/>
      <c r="G64" s="35">
        <f t="shared" si="11"/>
        <v>0</v>
      </c>
      <c r="K64" s="74">
        <v>0.77</v>
      </c>
      <c r="M64">
        <f t="shared" si="12"/>
        <v>0.92399999999999993</v>
      </c>
    </row>
    <row r="65" spans="1:13" x14ac:dyDescent="0.25">
      <c r="A65" s="55">
        <v>42</v>
      </c>
      <c r="B65" s="32"/>
      <c r="C65" s="33" t="s">
        <v>55</v>
      </c>
      <c r="D65" s="32" t="s">
        <v>23</v>
      </c>
      <c r="E65" s="34">
        <v>20</v>
      </c>
      <c r="F65" s="34"/>
      <c r="G65" s="35">
        <f t="shared" si="11"/>
        <v>0</v>
      </c>
      <c r="K65" s="75">
        <v>2.5750000000000002</v>
      </c>
      <c r="M65">
        <f t="shared" si="12"/>
        <v>3.0900000000000003</v>
      </c>
    </row>
    <row r="66" spans="1:13" ht="15.75" thickBot="1" x14ac:dyDescent="0.3">
      <c r="A66" s="56">
        <v>43</v>
      </c>
      <c r="B66" s="32"/>
      <c r="C66" s="33" t="s">
        <v>56</v>
      </c>
      <c r="D66" s="32" t="s">
        <v>39</v>
      </c>
      <c r="E66" s="40">
        <v>20</v>
      </c>
      <c r="F66" s="40"/>
      <c r="G66" s="35">
        <f t="shared" ref="G66" si="13">ROUND(ROUND(F66,2)*ROUND(E66,2),2)</f>
        <v>0</v>
      </c>
      <c r="K66" s="75">
        <v>6.7</v>
      </c>
      <c r="M66">
        <f t="shared" si="12"/>
        <v>8.0399999999999991</v>
      </c>
    </row>
    <row r="67" spans="1:13" ht="15.75" thickBot="1" x14ac:dyDescent="0.3">
      <c r="A67" s="126"/>
      <c r="B67" s="127"/>
      <c r="C67" s="81" t="s">
        <v>57</v>
      </c>
      <c r="D67" s="128"/>
      <c r="E67" s="129"/>
      <c r="F67" s="129"/>
      <c r="G67" s="80">
        <f>SUM(G58:G66)</f>
        <v>0</v>
      </c>
    </row>
    <row r="68" spans="1:13" ht="15.75" thickBot="1" x14ac:dyDescent="0.3">
      <c r="A68" s="83"/>
      <c r="G68" s="84"/>
    </row>
    <row r="69" spans="1:13" ht="18.75" thickBot="1" x14ac:dyDescent="0.3">
      <c r="A69" s="104" t="s">
        <v>58</v>
      </c>
      <c r="B69" s="105"/>
      <c r="C69" s="105"/>
      <c r="D69" s="105"/>
      <c r="E69" s="105"/>
      <c r="F69" s="105"/>
      <c r="G69" s="76">
        <f>SUM(G67+G56+G52+G49+G34+G24+G21)</f>
        <v>0</v>
      </c>
      <c r="J69" s="82"/>
    </row>
    <row r="70" spans="1:13" ht="18.75" thickBot="1" x14ac:dyDescent="0.3">
      <c r="A70" s="104" t="s">
        <v>59</v>
      </c>
      <c r="B70" s="105"/>
      <c r="C70" s="105"/>
      <c r="D70" s="105"/>
      <c r="E70" s="105"/>
      <c r="F70" s="105"/>
      <c r="G70" s="76">
        <f>SUM(G69*1.23)</f>
        <v>0</v>
      </c>
      <c r="J70" s="82"/>
    </row>
    <row r="76" spans="1:13" x14ac:dyDescent="0.25">
      <c r="B76" s="7"/>
      <c r="C76" s="7" t="s">
        <v>82</v>
      </c>
    </row>
    <row r="77" spans="1:13" x14ac:dyDescent="0.25">
      <c r="C77" t="s">
        <v>85</v>
      </c>
    </row>
  </sheetData>
  <mergeCells count="17">
    <mergeCell ref="A70:F70"/>
    <mergeCell ref="A34:B34"/>
    <mergeCell ref="D34:F34"/>
    <mergeCell ref="A49:B49"/>
    <mergeCell ref="D49:F49"/>
    <mergeCell ref="A52:B52"/>
    <mergeCell ref="D52:F52"/>
    <mergeCell ref="A56:B56"/>
    <mergeCell ref="D56:F56"/>
    <mergeCell ref="A67:B67"/>
    <mergeCell ref="D67:F67"/>
    <mergeCell ref="A69:F69"/>
    <mergeCell ref="A2:G2"/>
    <mergeCell ref="A21:B21"/>
    <mergeCell ref="D21:F21"/>
    <mergeCell ref="A24:B24"/>
    <mergeCell ref="D24:F24"/>
  </mergeCells>
  <pageMargins left="0.12" right="0.12" top="0.61" bottom="0.81" header="0.14000000000000001" footer="0.82"/>
  <pageSetup paperSize="9" orientation="landscape" r:id="rId1"/>
  <ignoredErrors>
    <ignoredError sqref="G39 G43:G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Melinda Kropuchova</dc:creator>
  <cp:lastModifiedBy>Marcela MK. Kadukova</cp:lastModifiedBy>
  <cp:lastPrinted>2026-04-20T07:49:41Z</cp:lastPrinted>
  <dcterms:created xsi:type="dcterms:W3CDTF">2015-06-05T18:19:34Z</dcterms:created>
  <dcterms:modified xsi:type="dcterms:W3CDTF">2026-04-22T12:14:05Z</dcterms:modified>
</cp:coreProperties>
</file>